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0730" windowHeight="11190"/>
  </bookViews>
  <sheets>
    <sheet name="Sheet1" sheetId="1" r:id="rId1"/>
    <sheet name="Sheet2" sheetId="2" r:id="rId2"/>
    <sheet name="Sheet3" sheetId="3" r:id="rId3"/>
  </sheets>
  <definedNames>
    <definedName name="_xlnm.Print_Area" localSheetId="0">Sheet1!$A$1:$D$48</definedName>
  </definedNames>
  <calcPr calcId="145621"/>
</workbook>
</file>

<file path=xl/calcChain.xml><?xml version="1.0" encoding="utf-8"?>
<calcChain xmlns="http://schemas.openxmlformats.org/spreadsheetml/2006/main">
  <c r="D71" i="1" l="1"/>
  <c r="D5" i="1" l="1"/>
  <c r="D93" i="1"/>
  <c r="D90" i="1"/>
  <c r="D91" i="1" s="1"/>
  <c r="D86" i="1"/>
  <c r="D82" i="1"/>
  <c r="D56" i="1"/>
  <c r="D78" i="1"/>
  <c r="D75" i="1"/>
  <c r="D76" i="1" s="1"/>
  <c r="D67" i="1"/>
  <c r="D94" i="1" l="1"/>
  <c r="D63" i="1" l="1"/>
  <c r="D60" i="1"/>
  <c r="D61" i="1" s="1"/>
  <c r="D52" i="1"/>
  <c r="D64" i="1" l="1"/>
  <c r="D79" i="1" s="1"/>
  <c r="D37" i="1" l="1"/>
  <c r="D20" i="1" l="1"/>
  <c r="D45" i="1" l="1"/>
  <c r="D44" i="1"/>
  <c r="D31" i="1"/>
  <c r="D38" i="1"/>
  <c r="D36" i="1"/>
  <c r="D42" i="1"/>
  <c r="D40" i="1"/>
  <c r="D27" i="1"/>
  <c r="D26" i="1"/>
  <c r="D47" i="1" l="1"/>
  <c r="D6" i="1" l="1"/>
  <c r="D9" i="1" s="1"/>
  <c r="D12" i="1" s="1"/>
</calcChain>
</file>

<file path=xl/sharedStrings.xml><?xml version="1.0" encoding="utf-8"?>
<sst xmlns="http://schemas.openxmlformats.org/spreadsheetml/2006/main" count="153" uniqueCount="77">
  <si>
    <t>トラクタ</t>
    <phoneticPr fontId="1"/>
  </si>
  <si>
    <t>タイヤ費</t>
    <rPh sb="3" eb="4">
      <t>ヒ</t>
    </rPh>
    <phoneticPr fontId="1"/>
  </si>
  <si>
    <t>修繕費</t>
    <rPh sb="0" eb="3">
      <t>シュウゼンヒ</t>
    </rPh>
    <phoneticPr fontId="1"/>
  </si>
  <si>
    <t>租税公課</t>
    <rPh sb="0" eb="2">
      <t>ソゼイ</t>
    </rPh>
    <rPh sb="2" eb="4">
      <t>コウカ</t>
    </rPh>
    <phoneticPr fontId="1"/>
  </si>
  <si>
    <t>燃料費</t>
    <rPh sb="0" eb="3">
      <t>ネンリョウヒ</t>
    </rPh>
    <phoneticPr fontId="1"/>
  </si>
  <si>
    <t>月間走行距離</t>
    <rPh sb="0" eb="2">
      <t>ゲッカン</t>
    </rPh>
    <rPh sb="2" eb="4">
      <t>ソウコウ</t>
    </rPh>
    <rPh sb="4" eb="6">
      <t>キョリ</t>
    </rPh>
    <phoneticPr fontId="1"/>
  </si>
  <si>
    <t>円／リットル</t>
    <rPh sb="0" eb="1">
      <t>エン</t>
    </rPh>
    <phoneticPr fontId="1"/>
  </si>
  <si>
    <t>一般管理費年額</t>
    <rPh sb="0" eb="2">
      <t>イッパン</t>
    </rPh>
    <rPh sb="2" eb="5">
      <t>カンリヒ</t>
    </rPh>
    <rPh sb="5" eb="7">
      <t>ネンガク</t>
    </rPh>
    <phoneticPr fontId="1"/>
  </si>
  <si>
    <t>油脂費用（1.5円×ｋｍ)</t>
    <rPh sb="0" eb="2">
      <t>ユシ</t>
    </rPh>
    <rPh sb="2" eb="4">
      <t>ヒヨウ</t>
    </rPh>
    <rPh sb="8" eb="9">
      <t>エン</t>
    </rPh>
    <phoneticPr fontId="1"/>
  </si>
  <si>
    <t>車検費用</t>
    <rPh sb="0" eb="2">
      <t>シャケン</t>
    </rPh>
    <rPh sb="2" eb="4">
      <t>ヒヨウ</t>
    </rPh>
    <phoneticPr fontId="1"/>
  </si>
  <si>
    <t>保険料</t>
    <rPh sb="0" eb="3">
      <t>ホケンリョウ</t>
    </rPh>
    <phoneticPr fontId="1"/>
  </si>
  <si>
    <t>算出燃料費</t>
    <rPh sb="0" eb="2">
      <t>サンシュツ</t>
    </rPh>
    <rPh sb="2" eb="5">
      <t>ネンリョウヒ</t>
    </rPh>
    <phoneticPr fontId="1"/>
  </si>
  <si>
    <t>タイヤ単価</t>
    <rPh sb="3" eb="5">
      <t>タンカ</t>
    </rPh>
    <phoneticPr fontId="1"/>
  </si>
  <si>
    <t>タイヤ総数</t>
    <rPh sb="3" eb="5">
      <t>ソウスウ</t>
    </rPh>
    <phoneticPr fontId="1"/>
  </si>
  <si>
    <t>算出タイヤ費(月額)</t>
    <rPh sb="0" eb="2">
      <t>サンシュツ</t>
    </rPh>
    <rPh sb="5" eb="6">
      <t>ヒ</t>
    </rPh>
    <rPh sb="7" eb="9">
      <t>ゲツガク</t>
    </rPh>
    <phoneticPr fontId="1"/>
  </si>
  <si>
    <t>燃費(km/リットル)</t>
    <rPh sb="0" eb="2">
      <t>ネンピ</t>
    </rPh>
    <phoneticPr fontId="1"/>
  </si>
  <si>
    <t>1カ月あたり運送原価</t>
    <rPh sb="2" eb="3">
      <t>ゲツ</t>
    </rPh>
    <rPh sb="6" eb="8">
      <t>ウンソウ</t>
    </rPh>
    <rPh sb="8" eb="10">
      <t>ゲンカ</t>
    </rPh>
    <phoneticPr fontId="1"/>
  </si>
  <si>
    <t>1kmあたり運送原価</t>
    <rPh sb="6" eb="8">
      <t>ウンソウ</t>
    </rPh>
    <rPh sb="8" eb="10">
      <t>ゲンカ</t>
    </rPh>
    <phoneticPr fontId="1"/>
  </si>
  <si>
    <t>自賠責保険(月額)</t>
    <rPh sb="0" eb="3">
      <t>ジバイセキ</t>
    </rPh>
    <rPh sb="3" eb="5">
      <t>ホケン</t>
    </rPh>
    <rPh sb="6" eb="8">
      <t>ゲツガク</t>
    </rPh>
    <phoneticPr fontId="1"/>
  </si>
  <si>
    <t>任意保険(月額)</t>
    <rPh sb="0" eb="2">
      <t>ニンイ</t>
    </rPh>
    <rPh sb="2" eb="4">
      <t>ホケン</t>
    </rPh>
    <rPh sb="5" eb="7">
      <t>ゲツガク</t>
    </rPh>
    <phoneticPr fontId="1"/>
  </si>
  <si>
    <t>自動車税(月額)</t>
    <rPh sb="0" eb="3">
      <t>ジドウシャ</t>
    </rPh>
    <rPh sb="3" eb="4">
      <t>ゼイ</t>
    </rPh>
    <phoneticPr fontId="1"/>
  </si>
  <si>
    <t>重量税(月額)</t>
    <rPh sb="0" eb="3">
      <t>ジュウリョウゼイ</t>
    </rPh>
    <rPh sb="4" eb="6">
      <t>ゲツガク</t>
    </rPh>
    <phoneticPr fontId="1"/>
  </si>
  <si>
    <t>タイヤ交換走行km</t>
    <rPh sb="3" eb="5">
      <t>コウカン</t>
    </rPh>
    <rPh sb="5" eb="7">
      <t>ソウコウ</t>
    </rPh>
    <phoneticPr fontId="1"/>
  </si>
  <si>
    <t>外注費(月額)</t>
    <rPh sb="0" eb="3">
      <t>ガイチュウヒ</t>
    </rPh>
    <phoneticPr fontId="1"/>
  </si>
  <si>
    <t>部品費(月額)</t>
    <rPh sb="0" eb="2">
      <t>ブヒン</t>
    </rPh>
    <rPh sb="2" eb="3">
      <t>ヒ</t>
    </rPh>
    <phoneticPr fontId="1"/>
  </si>
  <si>
    <t>自動車税(年額)</t>
    <rPh sb="0" eb="3">
      <t>ジドウシャ</t>
    </rPh>
    <rPh sb="3" eb="4">
      <t>ゼイ</t>
    </rPh>
    <rPh sb="5" eb="7">
      <t>ネンガク</t>
    </rPh>
    <phoneticPr fontId="1"/>
  </si>
  <si>
    <t>重量税(年額：2600円×トン)</t>
    <rPh sb="0" eb="3">
      <t>ジュウリョウゼイ</t>
    </rPh>
    <rPh sb="4" eb="6">
      <t>ネンガク</t>
    </rPh>
    <rPh sb="11" eb="12">
      <t>エン</t>
    </rPh>
    <phoneticPr fontId="1"/>
  </si>
  <si>
    <t>自賠責保険(年額)</t>
    <rPh sb="0" eb="3">
      <t>ジバイセキ</t>
    </rPh>
    <rPh sb="3" eb="5">
      <t>ホケン</t>
    </rPh>
    <phoneticPr fontId="1"/>
  </si>
  <si>
    <t>任意保険(年額)</t>
    <rPh sb="0" eb="2">
      <t>ニンイ</t>
    </rPh>
    <rPh sb="2" eb="4">
      <t>ホケン</t>
    </rPh>
    <phoneticPr fontId="1"/>
  </si>
  <si>
    <t>運送原価シミュレーション表</t>
    <rPh sb="0" eb="2">
      <t>ウンソウ</t>
    </rPh>
    <rPh sb="2" eb="4">
      <t>ゲンカ</t>
    </rPh>
    <rPh sb="12" eb="13">
      <t>ヒョウ</t>
    </rPh>
    <phoneticPr fontId="1"/>
  </si>
  <si>
    <t>運転手人件費月額支払総額</t>
    <rPh sb="0" eb="3">
      <t>ウンテンシュ</t>
    </rPh>
    <rPh sb="3" eb="6">
      <t>ジンケンヒ</t>
    </rPh>
    <rPh sb="6" eb="8">
      <t>ゲツガク</t>
    </rPh>
    <rPh sb="8" eb="10">
      <t>シハライ</t>
    </rPh>
    <rPh sb="10" eb="12">
      <t>ソウガク</t>
    </rPh>
    <phoneticPr fontId="1"/>
  </si>
  <si>
    <t>運転手人件費会社負担法定福利費用</t>
    <rPh sb="0" eb="3">
      <t>ウンテンシュ</t>
    </rPh>
    <rPh sb="3" eb="6">
      <t>ジンケンヒ</t>
    </rPh>
    <rPh sb="6" eb="8">
      <t>カイシャ</t>
    </rPh>
    <rPh sb="8" eb="10">
      <t>フタン</t>
    </rPh>
    <rPh sb="10" eb="12">
      <t>ホウテイ</t>
    </rPh>
    <rPh sb="12" eb="14">
      <t>フクリ</t>
    </rPh>
    <rPh sb="14" eb="15">
      <t>ヒ</t>
    </rPh>
    <rPh sb="15" eb="16">
      <t>ヨウ</t>
    </rPh>
    <phoneticPr fontId="1"/>
  </si>
  <si>
    <t>退職金引当費</t>
    <rPh sb="0" eb="3">
      <t>タイショクキン</t>
    </rPh>
    <rPh sb="3" eb="5">
      <t>ヒキアテ</t>
    </rPh>
    <rPh sb="5" eb="6">
      <t>ヒ</t>
    </rPh>
    <phoneticPr fontId="1"/>
  </si>
  <si>
    <t>高速道路費用</t>
    <rPh sb="0" eb="2">
      <t>コウソク</t>
    </rPh>
    <rPh sb="2" eb="4">
      <t>ドウロ</t>
    </rPh>
    <rPh sb="4" eb="6">
      <t>ヒヨウ</t>
    </rPh>
    <phoneticPr fontId="1"/>
  </si>
  <si>
    <t>今回運送原価</t>
    <rPh sb="0" eb="2">
      <t>コンカイ</t>
    </rPh>
    <rPh sb="2" eb="4">
      <t>ウンソウ</t>
    </rPh>
    <rPh sb="4" eb="6">
      <t>ゲンカ</t>
    </rPh>
    <phoneticPr fontId="1"/>
  </si>
  <si>
    <t>※これに営業利益率を考慮して運賃は決定されるべき</t>
    <rPh sb="4" eb="6">
      <t>エイギョウ</t>
    </rPh>
    <rPh sb="6" eb="8">
      <t>リエキ</t>
    </rPh>
    <rPh sb="8" eb="9">
      <t>リツ</t>
    </rPh>
    <rPh sb="10" eb="12">
      <t>コウリョ</t>
    </rPh>
    <rPh sb="14" eb="16">
      <t>ウンチン</t>
    </rPh>
    <rPh sb="17" eb="19">
      <t>ケッテイ</t>
    </rPh>
    <phoneticPr fontId="1"/>
  </si>
  <si>
    <t>仕入軽油単価</t>
    <rPh sb="0" eb="2">
      <t>シイレ</t>
    </rPh>
    <rPh sb="2" eb="4">
      <t>ケイユ</t>
    </rPh>
    <rPh sb="4" eb="6">
      <t>タンカ</t>
    </rPh>
    <phoneticPr fontId="1"/>
  </si>
  <si>
    <t>営業利益率（％）</t>
    <rPh sb="0" eb="2">
      <t>エイギョウ</t>
    </rPh>
    <rPh sb="2" eb="4">
      <t>リエキ</t>
    </rPh>
    <rPh sb="4" eb="5">
      <t>リツ</t>
    </rPh>
    <phoneticPr fontId="1"/>
  </si>
  <si>
    <t>適正運賃</t>
    <rPh sb="0" eb="2">
      <t>テキセイ</t>
    </rPh>
    <rPh sb="2" eb="4">
      <t>ウンチン</t>
    </rPh>
    <phoneticPr fontId="1"/>
  </si>
  <si>
    <t>【台数割】</t>
    <rPh sb="1" eb="3">
      <t>ダイスウ</t>
    </rPh>
    <rPh sb="3" eb="4">
      <t>ワリ</t>
    </rPh>
    <phoneticPr fontId="1"/>
  </si>
  <si>
    <t>地代家賃</t>
    <rPh sb="0" eb="2">
      <t>チダイ</t>
    </rPh>
    <rPh sb="2" eb="4">
      <t>ヤチン</t>
    </rPh>
    <phoneticPr fontId="1"/>
  </si>
  <si>
    <t>色に数値を入力してください</t>
    <rPh sb="0" eb="1">
      <t>イロ</t>
    </rPh>
    <rPh sb="2" eb="4">
      <t>スウチ</t>
    </rPh>
    <rPh sb="5" eb="7">
      <t>ニュウリョク</t>
    </rPh>
    <phoneticPr fontId="1"/>
  </si>
  <si>
    <t>福利厚生費用(給与の2%にて算出)</t>
    <rPh sb="0" eb="2">
      <t>フクリ</t>
    </rPh>
    <rPh sb="2" eb="4">
      <t>コウセイ</t>
    </rPh>
    <rPh sb="4" eb="6">
      <t>ヒヨウ</t>
    </rPh>
    <rPh sb="7" eb="9">
      <t>キュウヨ</t>
    </rPh>
    <rPh sb="14" eb="16">
      <t>サンシュツ</t>
    </rPh>
    <phoneticPr fontId="1"/>
  </si>
  <si>
    <t>たとえば1500万を20年後の退職時までに積み立てるのであれば1500万÷20年÷12か月＝62500円（毎月）</t>
    <rPh sb="8" eb="9">
      <t>マン</t>
    </rPh>
    <rPh sb="12" eb="14">
      <t>ネンゴ</t>
    </rPh>
    <rPh sb="15" eb="17">
      <t>タイショク</t>
    </rPh>
    <rPh sb="17" eb="18">
      <t>ジ</t>
    </rPh>
    <rPh sb="21" eb="22">
      <t>ツ</t>
    </rPh>
    <rPh sb="23" eb="24">
      <t>タ</t>
    </rPh>
    <rPh sb="35" eb="36">
      <t>マン</t>
    </rPh>
    <rPh sb="39" eb="40">
      <t>ネン</t>
    </rPh>
    <rPh sb="44" eb="45">
      <t>ゲツ</t>
    </rPh>
    <rPh sb="51" eb="52">
      <t>エン</t>
    </rPh>
    <rPh sb="53" eb="55">
      <t>マイツキ</t>
    </rPh>
    <phoneticPr fontId="1"/>
  </si>
  <si>
    <t>1台あたり一般管理費および地代家賃（月額）</t>
    <rPh sb="1" eb="2">
      <t>ダイ</t>
    </rPh>
    <rPh sb="5" eb="7">
      <t>イッパン</t>
    </rPh>
    <rPh sb="7" eb="10">
      <t>カンリヒ</t>
    </rPh>
    <rPh sb="13" eb="15">
      <t>チダイ</t>
    </rPh>
    <rPh sb="15" eb="17">
      <t>ヤチン</t>
    </rPh>
    <rPh sb="18" eb="20">
      <t>ゲツガク</t>
    </rPh>
    <phoneticPr fontId="1"/>
  </si>
  <si>
    <t>会社名　：　</t>
    <rPh sb="0" eb="2">
      <t>カイシャ</t>
    </rPh>
    <rPh sb="2" eb="3">
      <t>メイ</t>
    </rPh>
    <phoneticPr fontId="1"/>
  </si>
  <si>
    <t>トラック運送原価（月額）</t>
    <rPh sb="4" eb="6">
      <t>ウンソウ</t>
    </rPh>
    <rPh sb="6" eb="8">
      <t>ゲンカ</t>
    </rPh>
    <rPh sb="9" eb="11">
      <t>ゲツガク</t>
    </rPh>
    <phoneticPr fontId="1"/>
  </si>
  <si>
    <t>試算表運送原価に掲載されてもので、下記に項目がないものはこの項目に加算してください（台数割にする）</t>
    <rPh sb="0" eb="3">
      <t>シサンヒョウ</t>
    </rPh>
    <rPh sb="3" eb="5">
      <t>ウンソウ</t>
    </rPh>
    <rPh sb="5" eb="7">
      <t>ゲンカ</t>
    </rPh>
    <rPh sb="8" eb="10">
      <t>ケイサイ</t>
    </rPh>
    <rPh sb="17" eb="19">
      <t>カキ</t>
    </rPh>
    <rPh sb="20" eb="22">
      <t>コウモク</t>
    </rPh>
    <rPh sb="30" eb="32">
      <t>コウモク</t>
    </rPh>
    <rPh sb="33" eb="35">
      <t>カサン</t>
    </rPh>
    <rPh sb="42" eb="44">
      <t>ダイスウ</t>
    </rPh>
    <rPh sb="44" eb="45">
      <t>ワリ</t>
    </rPh>
    <phoneticPr fontId="1"/>
  </si>
  <si>
    <t>地代家賃が一般管理費に含まれている場合はこの項目はゼロにしてください</t>
    <rPh sb="0" eb="2">
      <t>チダイ</t>
    </rPh>
    <rPh sb="2" eb="4">
      <t>ヤチン</t>
    </rPh>
    <rPh sb="5" eb="7">
      <t>イッパン</t>
    </rPh>
    <rPh sb="7" eb="10">
      <t>カンリヒ</t>
    </rPh>
    <rPh sb="11" eb="12">
      <t>フク</t>
    </rPh>
    <rPh sb="17" eb="19">
      <t>バアイ</t>
    </rPh>
    <rPh sb="22" eb="24">
      <t>コウモク</t>
    </rPh>
    <phoneticPr fontId="1"/>
  </si>
  <si>
    <t>○○運送</t>
    <rPh sb="2" eb="4">
      <t>ウンソウ</t>
    </rPh>
    <phoneticPr fontId="1"/>
  </si>
  <si>
    <t>トラック総台数</t>
    <rPh sb="4" eb="5">
      <t>ソウ</t>
    </rPh>
    <rPh sb="5" eb="7">
      <t>ダイスウ</t>
    </rPh>
    <phoneticPr fontId="1"/>
  </si>
  <si>
    <t>営業ナンバートラック総台数を入力してください</t>
    <rPh sb="0" eb="2">
      <t>エイギョウ</t>
    </rPh>
    <rPh sb="10" eb="11">
      <t>ソウ</t>
    </rPh>
    <rPh sb="11" eb="13">
      <t>ダイスウ</t>
    </rPh>
    <rPh sb="14" eb="16">
      <t>ニュウリョク</t>
    </rPh>
    <phoneticPr fontId="1"/>
  </si>
  <si>
    <t>御社の経営戦略によって入力してください。普通は１～３％くらいと言われています。</t>
    <rPh sb="0" eb="2">
      <t>オンシャ</t>
    </rPh>
    <rPh sb="3" eb="5">
      <t>ケイエイ</t>
    </rPh>
    <rPh sb="5" eb="7">
      <t>センリャク</t>
    </rPh>
    <rPh sb="11" eb="13">
      <t>ニュウリョク</t>
    </rPh>
    <rPh sb="20" eb="22">
      <t>フツウ</t>
    </rPh>
    <rPh sb="31" eb="32">
      <t>イ</t>
    </rPh>
    <phoneticPr fontId="1"/>
  </si>
  <si>
    <t>現在の軽油仕入金額を入力してください</t>
    <rPh sb="0" eb="2">
      <t>ゲンザイ</t>
    </rPh>
    <rPh sb="3" eb="5">
      <t>ケイユ</t>
    </rPh>
    <rPh sb="5" eb="7">
      <t>シイレ</t>
    </rPh>
    <rPh sb="7" eb="9">
      <t>キンガク</t>
    </rPh>
    <rPh sb="10" eb="12">
      <t>ニュウリョク</t>
    </rPh>
    <phoneticPr fontId="1"/>
  </si>
  <si>
    <t>車両費（リース：月額、月賦・一括：減価償却費）</t>
    <rPh sb="0" eb="2">
      <t>シャリョウ</t>
    </rPh>
    <rPh sb="2" eb="3">
      <t>ヒ</t>
    </rPh>
    <rPh sb="14" eb="16">
      <t>イッカツ</t>
    </rPh>
    <phoneticPr fontId="1"/>
  </si>
  <si>
    <t>【解説列】</t>
    <rPh sb="1" eb="3">
      <t>カイセツ</t>
    </rPh>
    <rPh sb="3" eb="4">
      <t>レツ</t>
    </rPh>
    <phoneticPr fontId="1"/>
  </si>
  <si>
    <t>燃費を良くすれば当然燃料費が下がって価格競争力が高くなるわけですね</t>
    <rPh sb="0" eb="2">
      <t>ネンピ</t>
    </rPh>
    <rPh sb="3" eb="4">
      <t>ヨ</t>
    </rPh>
    <rPh sb="8" eb="10">
      <t>トウゼン</t>
    </rPh>
    <rPh sb="10" eb="13">
      <t>ネンリョウヒ</t>
    </rPh>
    <rPh sb="14" eb="15">
      <t>サ</t>
    </rPh>
    <rPh sb="18" eb="20">
      <t>カカク</t>
    </rPh>
    <rPh sb="20" eb="23">
      <t>キョウソウリョク</t>
    </rPh>
    <rPh sb="24" eb="25">
      <t>タカ</t>
    </rPh>
    <phoneticPr fontId="1"/>
  </si>
  <si>
    <t>１ｋｍあたり1.5円の概算で計算しています</t>
    <rPh sb="9" eb="10">
      <t>エン</t>
    </rPh>
    <rPh sb="11" eb="13">
      <t>ガイサン</t>
    </rPh>
    <rPh sb="14" eb="16">
      <t>ケイサン</t>
    </rPh>
    <phoneticPr fontId="1"/>
  </si>
  <si>
    <t>急加速、急ブレーキ、急カーブ、停車したままのハンドル切りなどを減らして長持ちさせましょう</t>
    <rPh sb="0" eb="1">
      <t>キュウ</t>
    </rPh>
    <rPh sb="1" eb="3">
      <t>カソク</t>
    </rPh>
    <rPh sb="4" eb="5">
      <t>キュウ</t>
    </rPh>
    <rPh sb="10" eb="11">
      <t>キュウ</t>
    </rPh>
    <rPh sb="15" eb="17">
      <t>テイシャ</t>
    </rPh>
    <rPh sb="26" eb="27">
      <t>キ</t>
    </rPh>
    <rPh sb="31" eb="32">
      <t>ヘ</t>
    </rPh>
    <rPh sb="35" eb="37">
      <t>ナガモ</t>
    </rPh>
    <phoneticPr fontId="1"/>
  </si>
  <si>
    <t>ここは毎月かかるとは限りませんが、1年トータルを12で割り算して入力してください</t>
    <rPh sb="3" eb="5">
      <t>マイツキ</t>
    </rPh>
    <rPh sb="10" eb="11">
      <t>カギ</t>
    </rPh>
    <rPh sb="18" eb="19">
      <t>ネン</t>
    </rPh>
    <rPh sb="27" eb="28">
      <t>ワ</t>
    </rPh>
    <rPh sb="29" eb="30">
      <t>ザン</t>
    </rPh>
    <rPh sb="32" eb="34">
      <t>ニュウリョク</t>
    </rPh>
    <phoneticPr fontId="1"/>
  </si>
  <si>
    <t>事故率が低かったり、フリートなどで任意保険料を低下させ、価格競争力を高めましょう</t>
    <rPh sb="0" eb="2">
      <t>ジコ</t>
    </rPh>
    <rPh sb="2" eb="3">
      <t>リツ</t>
    </rPh>
    <rPh sb="4" eb="5">
      <t>ヒク</t>
    </rPh>
    <rPh sb="17" eb="19">
      <t>ニンイ</t>
    </rPh>
    <rPh sb="19" eb="22">
      <t>ホケンリョウ</t>
    </rPh>
    <rPh sb="23" eb="25">
      <t>テイカ</t>
    </rPh>
    <rPh sb="28" eb="30">
      <t>カカク</t>
    </rPh>
    <rPh sb="30" eb="33">
      <t>キョウソウリョク</t>
    </rPh>
    <rPh sb="34" eb="35">
      <t>タカ</t>
    </rPh>
    <phoneticPr fontId="1"/>
  </si>
  <si>
    <t>今回の運送でこれより運賃が低いと完全に赤字です。</t>
    <rPh sb="0" eb="2">
      <t>コンカイ</t>
    </rPh>
    <rPh sb="3" eb="5">
      <t>ウンソウ</t>
    </rPh>
    <rPh sb="10" eb="12">
      <t>ウンチン</t>
    </rPh>
    <rPh sb="13" eb="14">
      <t>ヒク</t>
    </rPh>
    <rPh sb="16" eb="18">
      <t>カンゼン</t>
    </rPh>
    <rPh sb="19" eb="21">
      <t>アカジ</t>
    </rPh>
    <phoneticPr fontId="1"/>
  </si>
  <si>
    <t>今回の仕事での走行距離</t>
    <rPh sb="0" eb="2">
      <t>コンカイ</t>
    </rPh>
    <rPh sb="3" eb="5">
      <t>シゴト</t>
    </rPh>
    <rPh sb="7" eb="9">
      <t>ソウコウ</t>
    </rPh>
    <rPh sb="9" eb="11">
      <t>キョリ</t>
    </rPh>
    <phoneticPr fontId="1"/>
  </si>
  <si>
    <t>車両費（リース：月額、月賦：月額or減価償却費）</t>
    <rPh sb="0" eb="2">
      <t>シャリョウ</t>
    </rPh>
    <rPh sb="2" eb="3">
      <t>ヒ</t>
    </rPh>
    <phoneticPr fontId="1"/>
  </si>
  <si>
    <t>最大積載量基準。20t:53100円。それ以上は7500円に8t超えたごとに1tあたり3800円</t>
    <rPh sb="0" eb="2">
      <t>サイダイ</t>
    </rPh>
    <rPh sb="2" eb="5">
      <t>セキサイリョウ</t>
    </rPh>
    <rPh sb="5" eb="7">
      <t>キジュン</t>
    </rPh>
    <rPh sb="17" eb="18">
      <t>エン</t>
    </rPh>
    <rPh sb="21" eb="23">
      <t>イジョウ</t>
    </rPh>
    <rPh sb="28" eb="29">
      <t>エン</t>
    </rPh>
    <rPh sb="32" eb="33">
      <t>コ</t>
    </rPh>
    <rPh sb="47" eb="48">
      <t>エン</t>
    </rPh>
    <phoneticPr fontId="1"/>
  </si>
  <si>
    <t>トレーラ運送原価（月額）</t>
    <rPh sb="4" eb="6">
      <t>ウンソウ</t>
    </rPh>
    <rPh sb="6" eb="8">
      <t>ゲンカ</t>
    </rPh>
    <rPh sb="9" eb="11">
      <t>ゲツガク</t>
    </rPh>
    <phoneticPr fontId="1"/>
  </si>
  <si>
    <t>トラクタ１台あたり準備するトレーラ本数</t>
    <rPh sb="5" eb="6">
      <t>ダイ</t>
    </rPh>
    <rPh sb="9" eb="11">
      <t>ジュンビ</t>
    </rPh>
    <rPh sb="17" eb="19">
      <t>ホンスウ</t>
    </rPh>
    <phoneticPr fontId="1"/>
  </si>
  <si>
    <t>本</t>
    <rPh sb="0" eb="1">
      <t>ホン</t>
    </rPh>
    <phoneticPr fontId="1"/>
  </si>
  <si>
    <t>この車両でタイヤを1年で何本購入したか、それを12で割るとよいです。小数点第1位まで記入しましょう</t>
    <rPh sb="2" eb="4">
      <t>シャリョウ</t>
    </rPh>
    <rPh sb="10" eb="11">
      <t>ネン</t>
    </rPh>
    <rPh sb="12" eb="14">
      <t>ナンボン</t>
    </rPh>
    <rPh sb="14" eb="16">
      <t>コウニュウ</t>
    </rPh>
    <rPh sb="26" eb="27">
      <t>ワ</t>
    </rPh>
    <rPh sb="34" eb="37">
      <t>ショウスウテン</t>
    </rPh>
    <rPh sb="37" eb="38">
      <t>ダイ</t>
    </rPh>
    <rPh sb="39" eb="40">
      <t>イ</t>
    </rPh>
    <rPh sb="42" eb="44">
      <t>キニュウ</t>
    </rPh>
    <phoneticPr fontId="1"/>
  </si>
  <si>
    <t>トレーラ　1本目</t>
    <rPh sb="6" eb="7">
      <t>ホン</t>
    </rPh>
    <rPh sb="7" eb="8">
      <t>メ</t>
    </rPh>
    <phoneticPr fontId="1"/>
  </si>
  <si>
    <t>トレーラ　２本目</t>
    <rPh sb="6" eb="7">
      <t>ホン</t>
    </rPh>
    <rPh sb="7" eb="8">
      <t>メ</t>
    </rPh>
    <phoneticPr fontId="1"/>
  </si>
  <si>
    <t>トレーラ　３本目</t>
    <rPh sb="6" eb="7">
      <t>ホン</t>
    </rPh>
    <rPh sb="7" eb="8">
      <t>メ</t>
    </rPh>
    <phoneticPr fontId="1"/>
  </si>
  <si>
    <t>1台につき2台トレーラを所有していれば”２”と入力。3台所有していたら”３”と入力。下記に1台ずつ情報を入力してください。</t>
    <rPh sb="1" eb="2">
      <t>ダイ</t>
    </rPh>
    <rPh sb="6" eb="7">
      <t>ダイ</t>
    </rPh>
    <rPh sb="12" eb="14">
      <t>ショユウ</t>
    </rPh>
    <rPh sb="23" eb="25">
      <t>ニュウリョク</t>
    </rPh>
    <rPh sb="27" eb="28">
      <t>ダイ</t>
    </rPh>
    <rPh sb="28" eb="30">
      <t>ショユウ</t>
    </rPh>
    <rPh sb="39" eb="41">
      <t>ニュウリョク</t>
    </rPh>
    <rPh sb="42" eb="44">
      <t>カキ</t>
    </rPh>
    <rPh sb="46" eb="47">
      <t>ダイ</t>
    </rPh>
    <rPh sb="49" eb="51">
      <t>ジョウホウ</t>
    </rPh>
    <rPh sb="52" eb="54">
      <t>ニュウリョク</t>
    </rPh>
    <phoneticPr fontId="1"/>
  </si>
  <si>
    <t>車両を長持ちさせればそれだけ利益が出るわけですね</t>
    <rPh sb="0" eb="2">
      <t>シャリョウ</t>
    </rPh>
    <rPh sb="3" eb="5">
      <t>ナガモ</t>
    </rPh>
    <rPh sb="14" eb="16">
      <t>リエキ</t>
    </rPh>
    <rPh sb="17" eb="18">
      <t>デ</t>
    </rPh>
    <phoneticPr fontId="1"/>
  </si>
  <si>
    <t>★3本もなかったらここはすべての数値をゼロにしてください</t>
    <rPh sb="2" eb="3">
      <t>ホン</t>
    </rPh>
    <rPh sb="16" eb="18">
      <t>スウチ</t>
    </rPh>
    <phoneticPr fontId="1"/>
  </si>
  <si>
    <t>★2本もなかったらここはすべての数値をゼロにしてください</t>
    <rPh sb="2" eb="3">
      <t>ホン</t>
    </rPh>
    <rPh sb="16" eb="18">
      <t>スウチ</t>
    </rPh>
    <phoneticPr fontId="1"/>
  </si>
  <si>
    <t>印刷時非表示</t>
    <rPh sb="0" eb="2">
      <t>インサツ</t>
    </rPh>
    <rPh sb="2" eb="3">
      <t>ジ</t>
    </rPh>
    <rPh sb="3" eb="6">
      <t>ヒヒョウジ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</si>
</sst>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9"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4"/>
      <color rgb="FF0070C0"/>
      <name val="ＭＳ Ｐゴシック"/>
      <family val="3"/>
      <charset val="128"/>
      <scheme val="minor"/>
    </font>
    <font>
      <b/>
      <sz val="11"/>
      <color theme="0"/>
      <name val="ＭＳ Ｐゴシック"/>
      <family val="3"/>
      <charset val="128"/>
      <scheme val="minor"/>
    </font>
  </fonts>
  <fills count="7">
    <fill>
      <patternFill patternType="none"/>
    </fill>
    <fill>
      <patternFill patternType="gray125"/>
    </fill>
    <fill>
      <patternFill patternType="solid">
        <fgColor theme="9"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ashed">
        <color auto="1"/>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7">
    <xf numFmtId="0" fontId="0" fillId="0" borderId="0" xfId="0">
      <alignment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horizontal="center" vertical="center"/>
    </xf>
    <xf numFmtId="176" fontId="0" fillId="0" borderId="0" xfId="0" applyNumberFormat="1">
      <alignment vertical="center"/>
    </xf>
    <xf numFmtId="176" fontId="4" fillId="4" borderId="5" xfId="0" applyNumberFormat="1" applyFont="1" applyFill="1" applyBorder="1">
      <alignment vertical="center"/>
    </xf>
    <xf numFmtId="176" fontId="4" fillId="4" borderId="8" xfId="0" applyNumberFormat="1" applyFont="1" applyFill="1" applyBorder="1">
      <alignment vertical="center"/>
    </xf>
    <xf numFmtId="176" fontId="0" fillId="2" borderId="1" xfId="0" applyNumberFormat="1" applyFill="1" applyBorder="1">
      <alignment vertical="center"/>
    </xf>
    <xf numFmtId="176" fontId="4" fillId="4" borderId="12" xfId="0" applyNumberFormat="1" applyFont="1" applyFill="1" applyBorder="1">
      <alignment vertical="center"/>
    </xf>
    <xf numFmtId="0" fontId="4" fillId="0" borderId="0" xfId="0" applyFont="1" applyFill="1" applyBorder="1" applyAlignment="1">
      <alignment horizontal="center" vertical="center"/>
    </xf>
    <xf numFmtId="176" fontId="4" fillId="0" borderId="0" xfId="0" applyNumberFormat="1" applyFont="1" applyFill="1" applyBorder="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4" fillId="0" borderId="13" xfId="0" applyFont="1" applyFill="1" applyBorder="1" applyAlignment="1">
      <alignment horizontal="center" vertical="center"/>
    </xf>
    <xf numFmtId="176" fontId="4" fillId="0" borderId="13" xfId="0" applyNumberFormat="1" applyFont="1" applyFill="1" applyBorder="1">
      <alignment vertical="center"/>
    </xf>
    <xf numFmtId="176" fontId="4" fillId="2" borderId="1" xfId="0" applyNumberFormat="1" applyFont="1" applyFill="1" applyBorder="1">
      <alignment vertical="center"/>
    </xf>
    <xf numFmtId="0" fontId="0" fillId="5" borderId="2" xfId="0" applyFill="1" applyBorder="1">
      <alignment vertical="center"/>
    </xf>
    <xf numFmtId="0" fontId="0" fillId="0" borderId="2" xfId="0" applyBorder="1">
      <alignment vertical="center"/>
    </xf>
    <xf numFmtId="38" fontId="0" fillId="0" borderId="0" xfId="1" applyFont="1">
      <alignment vertical="center"/>
    </xf>
    <xf numFmtId="0" fontId="0" fillId="0" borderId="0" xfId="0" applyFill="1">
      <alignment vertical="center"/>
    </xf>
    <xf numFmtId="176" fontId="0" fillId="2" borderId="9" xfId="0" applyNumberFormat="1" applyFill="1" applyBorder="1">
      <alignment vertical="center"/>
    </xf>
    <xf numFmtId="176" fontId="0" fillId="5" borderId="9" xfId="0" applyNumberFormat="1" applyFill="1" applyBorder="1" applyProtection="1">
      <alignment vertical="center"/>
      <protection locked="0"/>
    </xf>
    <xf numFmtId="176" fontId="0" fillId="5" borderId="1" xfId="0" applyNumberFormat="1" applyFill="1" applyBorder="1" applyProtection="1">
      <alignment vertical="center"/>
      <protection locked="0"/>
    </xf>
    <xf numFmtId="177" fontId="0" fillId="5" borderId="1" xfId="0" applyNumberFormat="1" applyFill="1" applyBorder="1" applyProtection="1">
      <alignment vertical="center"/>
      <protection locked="0"/>
    </xf>
    <xf numFmtId="177" fontId="4" fillId="5" borderId="1" xfId="0" applyNumberFormat="1" applyFont="1" applyFill="1" applyBorder="1" applyProtection="1">
      <alignment vertical="center"/>
      <protection locked="0"/>
    </xf>
    <xf numFmtId="177" fontId="4" fillId="5" borderId="14" xfId="0" applyNumberFormat="1" applyFont="1" applyFill="1" applyBorder="1" applyProtection="1">
      <alignment vertical="center"/>
      <protection locked="0"/>
    </xf>
    <xf numFmtId="176" fontId="4" fillId="5" borderId="1" xfId="0" applyNumberFormat="1" applyFont="1" applyFill="1" applyBorder="1" applyProtection="1">
      <alignment vertical="center"/>
      <protection locked="0"/>
    </xf>
    <xf numFmtId="0" fontId="7" fillId="0" borderId="0" xfId="0" applyFont="1">
      <alignment vertical="center"/>
    </xf>
    <xf numFmtId="0" fontId="0" fillId="0" borderId="1" xfId="0" applyBorder="1" applyAlignment="1">
      <alignment vertical="center"/>
    </xf>
    <xf numFmtId="176" fontId="0" fillId="5" borderId="1" xfId="0" applyNumberFormat="1" applyFill="1" applyBorder="1">
      <alignment vertical="center"/>
    </xf>
    <xf numFmtId="0" fontId="0" fillId="0" borderId="2" xfId="0" applyBorder="1" applyAlignment="1" applyProtection="1">
      <alignment vertical="center"/>
      <protection locked="0"/>
    </xf>
    <xf numFmtId="0" fontId="2"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vertical="center"/>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Border="1" applyAlignment="1">
      <alignment horizontal="center" vertical="center"/>
    </xf>
    <xf numFmtId="0" fontId="8" fillId="6"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209550</xdr:colOff>
      <xdr:row>28</xdr:row>
      <xdr:rowOff>142874</xdr:rowOff>
    </xdr:from>
    <xdr:to>
      <xdr:col>19</xdr:col>
      <xdr:colOff>95250</xdr:colOff>
      <xdr:row>42</xdr:row>
      <xdr:rowOff>123825</xdr:rowOff>
    </xdr:to>
    <xdr:sp macro="" textlink="">
      <xdr:nvSpPr>
        <xdr:cNvPr id="2" name="角丸四角形吹き出し 1"/>
        <xdr:cNvSpPr/>
      </xdr:nvSpPr>
      <xdr:spPr>
        <a:xfrm>
          <a:off x="12353925" y="4895849"/>
          <a:ext cx="4000500" cy="2381251"/>
        </a:xfrm>
        <a:prstGeom prst="wedgeRoundRectCallout">
          <a:avLst>
            <a:gd name="adj1" fmla="val -55064"/>
            <a:gd name="adj2" fmla="val -721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一般管理費の詳細は相手にとっては不明なところ。ここは説得力を持たせにくい。</a:t>
          </a:r>
          <a:endParaRPr kumimoji="1" lang="en-US" altLang="ja-JP" sz="1100"/>
        </a:p>
        <a:p>
          <a:pPr algn="l"/>
          <a:r>
            <a:rPr kumimoji="1" lang="ja-JP" altLang="en-US" sz="1100"/>
            <a:t>「たとえば、役員報酬いくらもらってるの？もらいすぎじゃないの？」とか「事務員を一人削っても大丈夫でしょ」「どれだけ光熱費節約してるの」などの質問責めにあって、「一般管理費</a:t>
          </a:r>
          <a:r>
            <a:rPr kumimoji="1" lang="en-US" altLang="ja-JP" sz="1100"/>
            <a:t>1</a:t>
          </a:r>
          <a:r>
            <a:rPr kumimoji="1" lang="ja-JP" altLang="en-US" sz="1100"/>
            <a:t>割くらいは節減できるでしょ」と言われたときにしっかりとした説明の準備を整える必要がありますね。</a:t>
          </a:r>
          <a:endParaRPr kumimoji="1" lang="en-US" altLang="ja-JP" sz="1100"/>
        </a:p>
        <a:p>
          <a:pPr algn="l"/>
          <a:endParaRPr kumimoji="1" lang="en-US" altLang="ja-JP" sz="1100"/>
        </a:p>
        <a:p>
          <a:pPr algn="l"/>
          <a:r>
            <a:rPr kumimoji="1" lang="ja-JP" altLang="en-US" sz="1100"/>
            <a:t>運送以外の別事業があるのであればそれは売上案分にするか、事業別にわけられるのであればわけるべき。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tabSelected="1" zoomScaleNormal="100" workbookViewId="0">
      <pane ySplit="9" topLeftCell="A10" activePane="bottomLeft" state="frozen"/>
      <selection pane="bottomLeft" activeCell="A17" sqref="A17:A18"/>
    </sheetView>
  </sheetViews>
  <sheetFormatPr defaultRowHeight="13.5" x14ac:dyDescent="0.15"/>
  <cols>
    <col min="1" max="1" width="17" customWidth="1"/>
    <col min="2" max="2" width="14.75" customWidth="1"/>
    <col min="3" max="3" width="25.25" bestFit="1" customWidth="1"/>
    <col min="4" max="4" width="17.375" style="4" customWidth="1"/>
    <col min="5" max="6" width="9.5" bestFit="1" customWidth="1"/>
    <col min="9" max="9" width="11.375" bestFit="1" customWidth="1"/>
    <col min="10" max="10" width="9.625" bestFit="1" customWidth="1"/>
  </cols>
  <sheetData>
    <row r="1" spans="2:10" ht="18.75" x14ac:dyDescent="0.15">
      <c r="B1" s="31" t="s">
        <v>29</v>
      </c>
      <c r="C1" s="32"/>
      <c r="D1" s="32"/>
    </row>
    <row r="2" spans="2:10" x14ac:dyDescent="0.15">
      <c r="I2" s="18"/>
      <c r="J2" s="18"/>
    </row>
    <row r="3" spans="2:10" x14ac:dyDescent="0.15">
      <c r="B3" s="3" t="s">
        <v>45</v>
      </c>
      <c r="C3" s="30" t="s">
        <v>49</v>
      </c>
      <c r="D3" s="30"/>
      <c r="F3" s="16"/>
      <c r="G3" s="17" t="s">
        <v>41</v>
      </c>
      <c r="H3" s="17"/>
      <c r="I3" s="18"/>
      <c r="J3" s="18"/>
    </row>
    <row r="4" spans="2:10" ht="18" thickBot="1" x14ac:dyDescent="0.2">
      <c r="F4" s="27" t="s">
        <v>55</v>
      </c>
      <c r="I4" s="18"/>
      <c r="J4" s="18"/>
    </row>
    <row r="5" spans="2:10" x14ac:dyDescent="0.15">
      <c r="B5" s="38" t="s">
        <v>16</v>
      </c>
      <c r="C5" s="39"/>
      <c r="D5" s="5">
        <f>D20+D47+D64+D79+D94</f>
        <v>1717621.5714285711</v>
      </c>
    </row>
    <row r="6" spans="2:10" ht="14.25" thickBot="1" x14ac:dyDescent="0.2">
      <c r="B6" s="40" t="s">
        <v>17</v>
      </c>
      <c r="C6" s="41"/>
      <c r="D6" s="6">
        <f>ROUND(D5/D24,0)</f>
        <v>344</v>
      </c>
    </row>
    <row r="7" spans="2:10" x14ac:dyDescent="0.15">
      <c r="B7" s="34" t="s">
        <v>62</v>
      </c>
      <c r="C7" s="34"/>
      <c r="D7" s="25">
        <v>200</v>
      </c>
    </row>
    <row r="8" spans="2:10" x14ac:dyDescent="0.15">
      <c r="B8" s="35" t="s">
        <v>33</v>
      </c>
      <c r="C8" s="35"/>
      <c r="D8" s="26">
        <v>3000</v>
      </c>
    </row>
    <row r="9" spans="2:10" x14ac:dyDescent="0.15">
      <c r="B9" s="35" t="s">
        <v>34</v>
      </c>
      <c r="C9" s="35"/>
      <c r="D9" s="15">
        <f>D6*D7+D8</f>
        <v>71800</v>
      </c>
      <c r="F9" t="s">
        <v>61</v>
      </c>
    </row>
    <row r="10" spans="2:10" x14ac:dyDescent="0.15">
      <c r="B10" s="11" t="s">
        <v>35</v>
      </c>
      <c r="C10" s="9"/>
      <c r="D10" s="10"/>
    </row>
    <row r="11" spans="2:10" x14ac:dyDescent="0.15">
      <c r="B11" s="35" t="s">
        <v>37</v>
      </c>
      <c r="C11" s="35"/>
      <c r="D11" s="24">
        <v>1.5</v>
      </c>
      <c r="F11" t="s">
        <v>52</v>
      </c>
    </row>
    <row r="12" spans="2:10" x14ac:dyDescent="0.15">
      <c r="B12" s="35" t="s">
        <v>38</v>
      </c>
      <c r="C12" s="35"/>
      <c r="D12" s="15">
        <f>ROUND(D9/(100-D11)*100,0)</f>
        <v>72893</v>
      </c>
    </row>
    <row r="13" spans="2:10" ht="6.75" customHeight="1" x14ac:dyDescent="0.15">
      <c r="B13" s="12"/>
      <c r="C13" s="13"/>
      <c r="D13" s="14"/>
    </row>
    <row r="14" spans="2:10" ht="6" customHeight="1" x14ac:dyDescent="0.15">
      <c r="B14" s="1"/>
      <c r="C14" s="1"/>
    </row>
    <row r="15" spans="2:10" x14ac:dyDescent="0.15">
      <c r="B15" s="2" t="s">
        <v>36</v>
      </c>
      <c r="C15" s="22">
        <v>120</v>
      </c>
      <c r="D15" t="s">
        <v>6</v>
      </c>
      <c r="F15" t="s">
        <v>53</v>
      </c>
    </row>
    <row r="16" spans="2:10" x14ac:dyDescent="0.15">
      <c r="B16" t="s">
        <v>39</v>
      </c>
    </row>
    <row r="17" spans="1:6" x14ac:dyDescent="0.15">
      <c r="A17" s="46" t="s">
        <v>76</v>
      </c>
      <c r="B17" s="37" t="s">
        <v>7</v>
      </c>
      <c r="C17" s="37"/>
      <c r="D17" s="22">
        <v>50000000</v>
      </c>
      <c r="F17" t="s">
        <v>47</v>
      </c>
    </row>
    <row r="18" spans="1:6" x14ac:dyDescent="0.15">
      <c r="A18" s="46" t="s">
        <v>76</v>
      </c>
      <c r="B18" s="37" t="s">
        <v>40</v>
      </c>
      <c r="C18" s="37"/>
      <c r="D18" s="22">
        <v>24000000</v>
      </c>
      <c r="F18" t="s">
        <v>48</v>
      </c>
    </row>
    <row r="19" spans="1:6" x14ac:dyDescent="0.15">
      <c r="B19" s="37" t="s">
        <v>50</v>
      </c>
      <c r="C19" s="37"/>
      <c r="D19" s="22">
        <v>25</v>
      </c>
      <c r="F19" t="s">
        <v>51</v>
      </c>
    </row>
    <row r="20" spans="1:6" x14ac:dyDescent="0.15">
      <c r="B20" s="37" t="s">
        <v>44</v>
      </c>
      <c r="C20" s="37"/>
      <c r="D20" s="7">
        <f>ROUND(SUM(D17:D18)/12/D19,0)</f>
        <v>246667</v>
      </c>
    </row>
    <row r="22" spans="1:6" x14ac:dyDescent="0.15">
      <c r="B22" s="44" t="s">
        <v>0</v>
      </c>
      <c r="C22" s="44"/>
      <c r="D22" s="44"/>
    </row>
    <row r="23" spans="1:6" x14ac:dyDescent="0.15">
      <c r="B23" s="36" t="s">
        <v>54</v>
      </c>
      <c r="C23" s="36"/>
      <c r="D23" s="22">
        <v>200000</v>
      </c>
      <c r="F23" t="s">
        <v>73</v>
      </c>
    </row>
    <row r="24" spans="1:6" x14ac:dyDescent="0.15">
      <c r="B24" s="36" t="s">
        <v>4</v>
      </c>
      <c r="C24" s="2" t="s">
        <v>5</v>
      </c>
      <c r="D24" s="22">
        <v>5000</v>
      </c>
    </row>
    <row r="25" spans="1:6" x14ac:dyDescent="0.15">
      <c r="B25" s="36"/>
      <c r="C25" s="2" t="s">
        <v>15</v>
      </c>
      <c r="D25" s="23">
        <v>3.5</v>
      </c>
      <c r="F25" t="s">
        <v>56</v>
      </c>
    </row>
    <row r="26" spans="1:6" x14ac:dyDescent="0.15">
      <c r="B26" s="36"/>
      <c r="C26" s="2" t="s">
        <v>11</v>
      </c>
      <c r="D26" s="7">
        <f>D24/D25*C15</f>
        <v>171428.57142857145</v>
      </c>
    </row>
    <row r="27" spans="1:6" x14ac:dyDescent="0.15">
      <c r="B27" s="36" t="s">
        <v>8</v>
      </c>
      <c r="C27" s="36"/>
      <c r="D27" s="7">
        <f>D24*1.5</f>
        <v>7500</v>
      </c>
      <c r="F27" t="s">
        <v>57</v>
      </c>
    </row>
    <row r="28" spans="1:6" x14ac:dyDescent="0.15">
      <c r="B28" s="36" t="s">
        <v>1</v>
      </c>
      <c r="C28" s="2" t="s">
        <v>13</v>
      </c>
      <c r="D28" s="23">
        <v>6</v>
      </c>
      <c r="F28" t="s">
        <v>68</v>
      </c>
    </row>
    <row r="29" spans="1:6" x14ac:dyDescent="0.15">
      <c r="B29" s="36"/>
      <c r="C29" s="2" t="s">
        <v>22</v>
      </c>
      <c r="D29" s="22">
        <v>30000</v>
      </c>
      <c r="F29" t="s">
        <v>58</v>
      </c>
    </row>
    <row r="30" spans="1:6" x14ac:dyDescent="0.15">
      <c r="B30" s="36"/>
      <c r="C30" s="2" t="s">
        <v>12</v>
      </c>
      <c r="D30" s="22">
        <v>40000</v>
      </c>
    </row>
    <row r="31" spans="1:6" x14ac:dyDescent="0.15">
      <c r="B31" s="36"/>
      <c r="C31" s="2" t="s">
        <v>14</v>
      </c>
      <c r="D31" s="7">
        <f>D24*D28/D29*D30</f>
        <v>40000</v>
      </c>
    </row>
    <row r="32" spans="1:6" x14ac:dyDescent="0.15">
      <c r="B32" s="36" t="s">
        <v>2</v>
      </c>
      <c r="C32" s="2" t="s">
        <v>23</v>
      </c>
      <c r="D32" s="22">
        <v>10000</v>
      </c>
      <c r="F32" t="s">
        <v>59</v>
      </c>
    </row>
    <row r="33" spans="2:6" x14ac:dyDescent="0.15">
      <c r="B33" s="36"/>
      <c r="C33" s="2" t="s">
        <v>24</v>
      </c>
      <c r="D33" s="22">
        <v>80000</v>
      </c>
      <c r="F33" t="s">
        <v>59</v>
      </c>
    </row>
    <row r="34" spans="2:6" x14ac:dyDescent="0.15">
      <c r="B34" s="2" t="s">
        <v>9</v>
      </c>
      <c r="C34" s="2" t="s">
        <v>23</v>
      </c>
      <c r="D34" s="22"/>
      <c r="F34" t="s">
        <v>59</v>
      </c>
    </row>
    <row r="35" spans="2:6" x14ac:dyDescent="0.15">
      <c r="B35" s="36" t="s">
        <v>3</v>
      </c>
      <c r="C35" s="2" t="s">
        <v>25</v>
      </c>
      <c r="D35" s="22">
        <v>15100</v>
      </c>
    </row>
    <row r="36" spans="2:6" x14ac:dyDescent="0.15">
      <c r="B36" s="36"/>
      <c r="C36" s="2" t="s">
        <v>20</v>
      </c>
      <c r="D36" s="7">
        <f>ROUND(D35/12,0)</f>
        <v>1258</v>
      </c>
    </row>
    <row r="37" spans="2:6" x14ac:dyDescent="0.15">
      <c r="B37" s="36"/>
      <c r="C37" s="2" t="s">
        <v>26</v>
      </c>
      <c r="D37" s="22">
        <f>2600*39</f>
        <v>101400</v>
      </c>
    </row>
    <row r="38" spans="2:6" x14ac:dyDescent="0.15">
      <c r="B38" s="36"/>
      <c r="C38" s="2" t="s">
        <v>21</v>
      </c>
      <c r="D38" s="7">
        <f>ROUND(D37/12,0)</f>
        <v>8450</v>
      </c>
    </row>
    <row r="39" spans="2:6" x14ac:dyDescent="0.15">
      <c r="B39" s="36" t="s">
        <v>10</v>
      </c>
      <c r="C39" s="2" t="s">
        <v>27</v>
      </c>
      <c r="D39" s="22">
        <v>49900</v>
      </c>
    </row>
    <row r="40" spans="2:6" x14ac:dyDescent="0.15">
      <c r="B40" s="36"/>
      <c r="C40" s="2" t="s">
        <v>18</v>
      </c>
      <c r="D40" s="7">
        <f>ROUND(D39/12,0)</f>
        <v>4158</v>
      </c>
    </row>
    <row r="41" spans="2:6" x14ac:dyDescent="0.15">
      <c r="B41" s="36"/>
      <c r="C41" s="2" t="s">
        <v>28</v>
      </c>
      <c r="D41" s="22">
        <v>350000</v>
      </c>
      <c r="E41" s="19"/>
      <c r="F41" t="s">
        <v>60</v>
      </c>
    </row>
    <row r="42" spans="2:6" x14ac:dyDescent="0.15">
      <c r="B42" s="36"/>
      <c r="C42" s="2" t="s">
        <v>19</v>
      </c>
      <c r="D42" s="7">
        <f>ROUND(D41/12,0)</f>
        <v>29167</v>
      </c>
    </row>
    <row r="43" spans="2:6" x14ac:dyDescent="0.15">
      <c r="B43" s="33" t="s">
        <v>30</v>
      </c>
      <c r="C43" s="33"/>
      <c r="D43" s="21">
        <v>400000</v>
      </c>
    </row>
    <row r="44" spans="2:6" x14ac:dyDescent="0.15">
      <c r="B44" s="33" t="s">
        <v>31</v>
      </c>
      <c r="C44" s="33"/>
      <c r="D44" s="20">
        <f>ROUND(D43*0.14,0)</f>
        <v>56000</v>
      </c>
    </row>
    <row r="45" spans="2:6" x14ac:dyDescent="0.15">
      <c r="B45" s="33" t="s">
        <v>42</v>
      </c>
      <c r="C45" s="33"/>
      <c r="D45" s="20">
        <f>ROUND(D43*0.02,0)</f>
        <v>8000</v>
      </c>
    </row>
    <row r="46" spans="2:6" ht="14.25" thickBot="1" x14ac:dyDescent="0.2">
      <c r="B46" s="33" t="s">
        <v>32</v>
      </c>
      <c r="C46" s="33"/>
      <c r="D46" s="21">
        <v>0</v>
      </c>
      <c r="F46" t="s">
        <v>43</v>
      </c>
    </row>
    <row r="47" spans="2:6" ht="14.25" thickBot="1" x14ac:dyDescent="0.2">
      <c r="B47" s="42" t="s">
        <v>46</v>
      </c>
      <c r="C47" s="43"/>
      <c r="D47" s="8">
        <f>D23+D26+D27+D31+D32+D33+D34+D36+D38+D40+D42+D43+D44+D45+D46</f>
        <v>1015961.5714285715</v>
      </c>
    </row>
    <row r="49" spans="2:6" x14ac:dyDescent="0.15">
      <c r="B49" s="45" t="s">
        <v>66</v>
      </c>
      <c r="C49" s="45"/>
      <c r="D49" s="29">
        <v>2</v>
      </c>
      <c r="E49" t="s">
        <v>67</v>
      </c>
      <c r="F49" t="s">
        <v>72</v>
      </c>
    </row>
    <row r="51" spans="2:6" x14ac:dyDescent="0.15">
      <c r="B51" s="44" t="s">
        <v>69</v>
      </c>
      <c r="C51" s="44"/>
      <c r="D51" s="44"/>
    </row>
    <row r="52" spans="2:6" x14ac:dyDescent="0.15">
      <c r="B52" s="36" t="s">
        <v>63</v>
      </c>
      <c r="C52" s="36"/>
      <c r="D52" s="29">
        <f>4000000/12/4</f>
        <v>83333.333333333328</v>
      </c>
      <c r="F52" t="s">
        <v>73</v>
      </c>
    </row>
    <row r="53" spans="2:6" x14ac:dyDescent="0.15">
      <c r="B53" s="36" t="s">
        <v>1</v>
      </c>
      <c r="C53" s="28" t="s">
        <v>13</v>
      </c>
      <c r="D53" s="29">
        <v>12</v>
      </c>
      <c r="F53" t="s">
        <v>68</v>
      </c>
    </row>
    <row r="54" spans="2:6" x14ac:dyDescent="0.15">
      <c r="B54" s="36"/>
      <c r="C54" s="28" t="s">
        <v>22</v>
      </c>
      <c r="D54" s="29">
        <v>20000</v>
      </c>
      <c r="F54" t="s">
        <v>58</v>
      </c>
    </row>
    <row r="55" spans="2:6" x14ac:dyDescent="0.15">
      <c r="B55" s="36"/>
      <c r="C55" s="28" t="s">
        <v>12</v>
      </c>
      <c r="D55" s="29">
        <v>40000</v>
      </c>
    </row>
    <row r="56" spans="2:6" x14ac:dyDescent="0.15">
      <c r="B56" s="36"/>
      <c r="C56" s="28" t="s">
        <v>14</v>
      </c>
      <c r="D56" s="7">
        <f>D$24/D$49*D53/D54*D55</f>
        <v>60000</v>
      </c>
    </row>
    <row r="57" spans="2:6" x14ac:dyDescent="0.15">
      <c r="B57" s="36" t="s">
        <v>2</v>
      </c>
      <c r="C57" s="28" t="s">
        <v>23</v>
      </c>
      <c r="D57" s="29"/>
      <c r="F57" t="s">
        <v>59</v>
      </c>
    </row>
    <row r="58" spans="2:6" x14ac:dyDescent="0.15">
      <c r="B58" s="36"/>
      <c r="C58" s="28" t="s">
        <v>24</v>
      </c>
      <c r="D58" s="29"/>
      <c r="F58" t="s">
        <v>59</v>
      </c>
    </row>
    <row r="59" spans="2:6" x14ac:dyDescent="0.15">
      <c r="B59" s="28" t="s">
        <v>9</v>
      </c>
      <c r="C59" s="28" t="s">
        <v>23</v>
      </c>
      <c r="D59" s="29"/>
      <c r="F59" t="s">
        <v>59</v>
      </c>
    </row>
    <row r="60" spans="2:6" x14ac:dyDescent="0.15">
      <c r="B60" s="36" t="s">
        <v>3</v>
      </c>
      <c r="C60" s="28" t="s">
        <v>25</v>
      </c>
      <c r="D60" s="29">
        <f>7500+3800*(31-8)</f>
        <v>94900</v>
      </c>
      <c r="F60" t="s">
        <v>64</v>
      </c>
    </row>
    <row r="61" spans="2:6" x14ac:dyDescent="0.15">
      <c r="B61" s="36"/>
      <c r="C61" s="28" t="s">
        <v>20</v>
      </c>
      <c r="D61" s="7">
        <f>ROUND(D60/12,0)</f>
        <v>7908</v>
      </c>
    </row>
    <row r="62" spans="2:6" x14ac:dyDescent="0.15">
      <c r="B62" s="36" t="s">
        <v>10</v>
      </c>
      <c r="C62" s="28" t="s">
        <v>27</v>
      </c>
      <c r="D62" s="29">
        <v>5080</v>
      </c>
    </row>
    <row r="63" spans="2:6" ht="14.25" thickBot="1" x14ac:dyDescent="0.2">
      <c r="B63" s="36"/>
      <c r="C63" s="28" t="s">
        <v>18</v>
      </c>
      <c r="D63" s="7">
        <f>ROUND(D62/12,0)</f>
        <v>423</v>
      </c>
    </row>
    <row r="64" spans="2:6" x14ac:dyDescent="0.15">
      <c r="B64" s="38" t="s">
        <v>65</v>
      </c>
      <c r="C64" s="39"/>
      <c r="D64" s="5">
        <f>D52+D56+D57+D58+D59+D61+D63</f>
        <v>151664.33333333331</v>
      </c>
    </row>
    <row r="66" spans="2:6" x14ac:dyDescent="0.15">
      <c r="B66" s="44" t="s">
        <v>70</v>
      </c>
      <c r="C66" s="44"/>
      <c r="D66" s="44"/>
      <c r="F66" t="s">
        <v>75</v>
      </c>
    </row>
    <row r="67" spans="2:6" x14ac:dyDescent="0.15">
      <c r="B67" s="36" t="s">
        <v>63</v>
      </c>
      <c r="C67" s="36"/>
      <c r="D67" s="29">
        <f>4000000/12/4</f>
        <v>83333.333333333328</v>
      </c>
      <c r="F67" t="s">
        <v>73</v>
      </c>
    </row>
    <row r="68" spans="2:6" x14ac:dyDescent="0.15">
      <c r="B68" s="36" t="s">
        <v>1</v>
      </c>
      <c r="C68" s="28" t="s">
        <v>13</v>
      </c>
      <c r="D68" s="29">
        <v>12</v>
      </c>
      <c r="F68" t="s">
        <v>68</v>
      </c>
    </row>
    <row r="69" spans="2:6" x14ac:dyDescent="0.15">
      <c r="B69" s="36"/>
      <c r="C69" s="28" t="s">
        <v>22</v>
      </c>
      <c r="D69" s="29">
        <v>20000</v>
      </c>
      <c r="F69" t="s">
        <v>58</v>
      </c>
    </row>
    <row r="70" spans="2:6" x14ac:dyDescent="0.15">
      <c r="B70" s="36"/>
      <c r="C70" s="28" t="s">
        <v>12</v>
      </c>
      <c r="D70" s="29">
        <v>40000</v>
      </c>
    </row>
    <row r="71" spans="2:6" x14ac:dyDescent="0.15">
      <c r="B71" s="36"/>
      <c r="C71" s="28" t="s">
        <v>14</v>
      </c>
      <c r="D71" s="7">
        <f>D$24/D$49*D68/D69*D70</f>
        <v>60000</v>
      </c>
    </row>
    <row r="72" spans="2:6" x14ac:dyDescent="0.15">
      <c r="B72" s="36" t="s">
        <v>2</v>
      </c>
      <c r="C72" s="28" t="s">
        <v>23</v>
      </c>
      <c r="D72" s="29"/>
      <c r="F72" t="s">
        <v>59</v>
      </c>
    </row>
    <row r="73" spans="2:6" x14ac:dyDescent="0.15">
      <c r="B73" s="36"/>
      <c r="C73" s="28" t="s">
        <v>24</v>
      </c>
      <c r="D73" s="29"/>
      <c r="F73" t="s">
        <v>59</v>
      </c>
    </row>
    <row r="74" spans="2:6" x14ac:dyDescent="0.15">
      <c r="B74" s="28" t="s">
        <v>9</v>
      </c>
      <c r="C74" s="28" t="s">
        <v>23</v>
      </c>
      <c r="D74" s="29"/>
      <c r="F74" t="s">
        <v>59</v>
      </c>
    </row>
    <row r="75" spans="2:6" x14ac:dyDescent="0.15">
      <c r="B75" s="36" t="s">
        <v>3</v>
      </c>
      <c r="C75" s="28" t="s">
        <v>25</v>
      </c>
      <c r="D75" s="29">
        <f>7500+3800*(31-8)</f>
        <v>94900</v>
      </c>
      <c r="F75" t="s">
        <v>64</v>
      </c>
    </row>
    <row r="76" spans="2:6" x14ac:dyDescent="0.15">
      <c r="B76" s="36"/>
      <c r="C76" s="28" t="s">
        <v>20</v>
      </c>
      <c r="D76" s="7">
        <f>ROUND(D75/12,0)</f>
        <v>7908</v>
      </c>
    </row>
    <row r="77" spans="2:6" x14ac:dyDescent="0.15">
      <c r="B77" s="36" t="s">
        <v>10</v>
      </c>
      <c r="C77" s="28" t="s">
        <v>27</v>
      </c>
      <c r="D77" s="29">
        <v>5080</v>
      </c>
    </row>
    <row r="78" spans="2:6" ht="14.25" thickBot="1" x14ac:dyDescent="0.2">
      <c r="B78" s="36"/>
      <c r="C78" s="28" t="s">
        <v>18</v>
      </c>
      <c r="D78" s="7">
        <f>ROUND(D77/12,0)</f>
        <v>423</v>
      </c>
    </row>
    <row r="79" spans="2:6" x14ac:dyDescent="0.15">
      <c r="B79" s="38" t="s">
        <v>65</v>
      </c>
      <c r="C79" s="39"/>
      <c r="D79" s="5">
        <f>D67+D71+D72+D73+D74+D76+D78</f>
        <v>151664.33333333331</v>
      </c>
    </row>
    <row r="81" spans="2:6" x14ac:dyDescent="0.15">
      <c r="B81" s="44" t="s">
        <v>71</v>
      </c>
      <c r="C81" s="44"/>
      <c r="D81" s="44"/>
      <c r="F81" t="s">
        <v>74</v>
      </c>
    </row>
    <row r="82" spans="2:6" x14ac:dyDescent="0.15">
      <c r="B82" s="36" t="s">
        <v>63</v>
      </c>
      <c r="C82" s="36"/>
      <c r="D82" s="29">
        <f>4000000/12/4</f>
        <v>83333.333333333328</v>
      </c>
      <c r="F82" t="s">
        <v>73</v>
      </c>
    </row>
    <row r="83" spans="2:6" x14ac:dyDescent="0.15">
      <c r="B83" s="36" t="s">
        <v>1</v>
      </c>
      <c r="C83" s="28" t="s">
        <v>13</v>
      </c>
      <c r="D83" s="29">
        <v>12</v>
      </c>
      <c r="F83" t="s">
        <v>68</v>
      </c>
    </row>
    <row r="84" spans="2:6" x14ac:dyDescent="0.15">
      <c r="B84" s="36"/>
      <c r="C84" s="28" t="s">
        <v>22</v>
      </c>
      <c r="D84" s="29">
        <v>20000</v>
      </c>
      <c r="F84" t="s">
        <v>58</v>
      </c>
    </row>
    <row r="85" spans="2:6" x14ac:dyDescent="0.15">
      <c r="B85" s="36"/>
      <c r="C85" s="28" t="s">
        <v>12</v>
      </c>
      <c r="D85" s="29">
        <v>40000</v>
      </c>
    </row>
    <row r="86" spans="2:6" x14ac:dyDescent="0.15">
      <c r="B86" s="36"/>
      <c r="C86" s="28" t="s">
        <v>14</v>
      </c>
      <c r="D86" s="7">
        <f>D$24/D$49*D83/D84*D85</f>
        <v>60000</v>
      </c>
    </row>
    <row r="87" spans="2:6" x14ac:dyDescent="0.15">
      <c r="B87" s="36" t="s">
        <v>2</v>
      </c>
      <c r="C87" s="28" t="s">
        <v>23</v>
      </c>
      <c r="D87" s="29"/>
      <c r="F87" t="s">
        <v>59</v>
      </c>
    </row>
    <row r="88" spans="2:6" x14ac:dyDescent="0.15">
      <c r="B88" s="36"/>
      <c r="C88" s="28" t="s">
        <v>24</v>
      </c>
      <c r="D88" s="29"/>
      <c r="F88" t="s">
        <v>59</v>
      </c>
    </row>
    <row r="89" spans="2:6" x14ac:dyDescent="0.15">
      <c r="B89" s="28" t="s">
        <v>9</v>
      </c>
      <c r="C89" s="28" t="s">
        <v>23</v>
      </c>
      <c r="D89" s="29"/>
      <c r="F89" t="s">
        <v>59</v>
      </c>
    </row>
    <row r="90" spans="2:6" x14ac:dyDescent="0.15">
      <c r="B90" s="36" t="s">
        <v>3</v>
      </c>
      <c r="C90" s="28" t="s">
        <v>25</v>
      </c>
      <c r="D90" s="29">
        <f>7500+3800*(31-8)</f>
        <v>94900</v>
      </c>
      <c r="F90" t="s">
        <v>64</v>
      </c>
    </row>
    <row r="91" spans="2:6" x14ac:dyDescent="0.15">
      <c r="B91" s="36"/>
      <c r="C91" s="28" t="s">
        <v>20</v>
      </c>
      <c r="D91" s="7">
        <f>ROUND(D90/12,0)</f>
        <v>7908</v>
      </c>
    </row>
    <row r="92" spans="2:6" x14ac:dyDescent="0.15">
      <c r="B92" s="36" t="s">
        <v>10</v>
      </c>
      <c r="C92" s="28" t="s">
        <v>27</v>
      </c>
      <c r="D92" s="29">
        <v>5080</v>
      </c>
    </row>
    <row r="93" spans="2:6" ht="14.25" thickBot="1" x14ac:dyDescent="0.2">
      <c r="B93" s="36"/>
      <c r="C93" s="28" t="s">
        <v>18</v>
      </c>
      <c r="D93" s="7">
        <f>ROUND(D92/12,0)</f>
        <v>423</v>
      </c>
    </row>
    <row r="94" spans="2:6" x14ac:dyDescent="0.15">
      <c r="B94" s="38" t="s">
        <v>65</v>
      </c>
      <c r="C94" s="39"/>
      <c r="D94" s="5">
        <f>D82+D86+D87+D88+D89+D91+D93</f>
        <v>151664.33333333331</v>
      </c>
    </row>
  </sheetData>
  <mergeCells count="48">
    <mergeCell ref="B87:B88"/>
    <mergeCell ref="B90:B91"/>
    <mergeCell ref="B92:B93"/>
    <mergeCell ref="B94:C94"/>
    <mergeCell ref="B79:C79"/>
    <mergeCell ref="B81:D81"/>
    <mergeCell ref="B82:C82"/>
    <mergeCell ref="B83:B86"/>
    <mergeCell ref="B67:C67"/>
    <mergeCell ref="B68:B71"/>
    <mergeCell ref="B72:B73"/>
    <mergeCell ref="B75:B76"/>
    <mergeCell ref="B77:B78"/>
    <mergeCell ref="B62:B63"/>
    <mergeCell ref="B64:C64"/>
    <mergeCell ref="B49:C49"/>
    <mergeCell ref="B66:D66"/>
    <mergeCell ref="B51:D51"/>
    <mergeCell ref="B52:C52"/>
    <mergeCell ref="B53:B56"/>
    <mergeCell ref="B57:B58"/>
    <mergeCell ref="B60:B61"/>
    <mergeCell ref="B47:C47"/>
    <mergeCell ref="B20:C20"/>
    <mergeCell ref="B19:C19"/>
    <mergeCell ref="B22:D22"/>
    <mergeCell ref="B24:B26"/>
    <mergeCell ref="B28:B31"/>
    <mergeCell ref="B32:B33"/>
    <mergeCell ref="B35:B38"/>
    <mergeCell ref="B46:C46"/>
    <mergeCell ref="B27:C27"/>
    <mergeCell ref="B23:C23"/>
    <mergeCell ref="C3:D3"/>
    <mergeCell ref="B1:D1"/>
    <mergeCell ref="B43:C43"/>
    <mergeCell ref="B44:C44"/>
    <mergeCell ref="B45:C45"/>
    <mergeCell ref="B7:C7"/>
    <mergeCell ref="B8:C8"/>
    <mergeCell ref="B9:C9"/>
    <mergeCell ref="B39:B42"/>
    <mergeCell ref="B18:C18"/>
    <mergeCell ref="B11:C11"/>
    <mergeCell ref="B12:C12"/>
    <mergeCell ref="B17:C17"/>
    <mergeCell ref="B5:C5"/>
    <mergeCell ref="B6:C6"/>
  </mergeCells>
  <phoneticPr fontId="1"/>
  <pageMargins left="0.7" right="0.7" top="0.75" bottom="0.75" header="0.3" footer="0.3"/>
  <pageSetup paperSize="9" scale="9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suzuki</cp:lastModifiedBy>
  <cp:lastPrinted>2013-08-01T05:33:22Z</cp:lastPrinted>
  <dcterms:created xsi:type="dcterms:W3CDTF">2013-07-26T01:47:20Z</dcterms:created>
  <dcterms:modified xsi:type="dcterms:W3CDTF">2013-08-01T10:06:03Z</dcterms:modified>
</cp:coreProperties>
</file>